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专项救助对象明细表" sheetId="5" r:id="rId1"/>
  </sheets>
  <definedNames>
    <definedName name="_xlnm._FilterDatabase" localSheetId="0" hidden="1">专项救助对象明细表!$A$4:$O$4</definedName>
    <definedName name="_xlnm.Print_Titles" localSheetId="0">专项救助对象明细表!$3:$4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<sst xmlns="http://schemas.openxmlformats.org/spreadsheetml/2006/main" count="109" uniqueCount="73">
  <si>
    <t>平利县2025年度第一批防止因病返贫专项救助名单</t>
  </si>
  <si>
    <t>序号</t>
  </si>
  <si>
    <t>镇</t>
  </si>
  <si>
    <t>村</t>
  </si>
  <si>
    <t>申请人</t>
  </si>
  <si>
    <t>患者姓名</t>
  </si>
  <si>
    <t>风险识别时间</t>
  </si>
  <si>
    <t>监测对象类型</t>
  </si>
  <si>
    <t>家庭人口</t>
  </si>
  <si>
    <t>住院费用情况</t>
  </si>
  <si>
    <t>住院总费用</t>
  </si>
  <si>
    <t>医保报销</t>
  </si>
  <si>
    <t>自付费用</t>
  </si>
  <si>
    <t>保险理赔</t>
  </si>
  <si>
    <t>民政救助</t>
  </si>
  <si>
    <t>社会帮扶</t>
  </si>
  <si>
    <t>实际救助金额</t>
  </si>
  <si>
    <t>八仙镇</t>
  </si>
  <si>
    <t>松阳村</t>
  </si>
  <si>
    <t>夏廷松</t>
  </si>
  <si>
    <t>突发严重困难户</t>
  </si>
  <si>
    <t>大贵镇</t>
  </si>
  <si>
    <t>毛坝岭村</t>
  </si>
  <si>
    <t>李进</t>
  </si>
  <si>
    <t>三阳镇</t>
  </si>
  <si>
    <t>泗王庙村</t>
  </si>
  <si>
    <t>刘少平</t>
  </si>
  <si>
    <t>老县镇</t>
  </si>
  <si>
    <t>东河村</t>
  </si>
  <si>
    <t>江光英</t>
  </si>
  <si>
    <t>江光英
冯朝富</t>
  </si>
  <si>
    <t>老县村</t>
  </si>
  <si>
    <t>周治林</t>
  </si>
  <si>
    <t>太山庙村</t>
  </si>
  <si>
    <t>邹峰</t>
  </si>
  <si>
    <t>洛河镇</t>
  </si>
  <si>
    <t>双垭村</t>
  </si>
  <si>
    <t>姜国慧</t>
  </si>
  <si>
    <t>丰坝村</t>
  </si>
  <si>
    <t>张秀和</t>
  </si>
  <si>
    <t>张学燕</t>
  </si>
  <si>
    <t>线河村</t>
  </si>
  <si>
    <t>梁尚金</t>
  </si>
  <si>
    <t>梁芷晗</t>
  </si>
  <si>
    <t>西河镇</t>
  </si>
  <si>
    <t>三合村</t>
  </si>
  <si>
    <t>吴丰贵</t>
  </si>
  <si>
    <t>女娲山村</t>
  </si>
  <si>
    <t>李平清</t>
  </si>
  <si>
    <t>秦明兰</t>
  </si>
  <si>
    <t>兴隆镇</t>
  </si>
  <si>
    <t>蒙溪街村</t>
  </si>
  <si>
    <t>张远华</t>
  </si>
  <si>
    <t>姜洪珍</t>
  </si>
  <si>
    <t>马鞍桥村</t>
  </si>
  <si>
    <t>陈德礼</t>
  </si>
  <si>
    <t>陈淑娟</t>
  </si>
  <si>
    <t>秤沟村</t>
  </si>
  <si>
    <t>屈明清</t>
  </si>
  <si>
    <t>吴宗兰</t>
  </si>
  <si>
    <t>九龙池村</t>
  </si>
  <si>
    <t>魏滨</t>
  </si>
  <si>
    <t>魏滨
魏林樾</t>
  </si>
  <si>
    <t>长安镇</t>
  </si>
  <si>
    <t>石牛村</t>
  </si>
  <si>
    <t>周本林</t>
  </si>
  <si>
    <t>郑丽丽
周本林</t>
  </si>
  <si>
    <t>2024年10月</t>
  </si>
  <si>
    <t>正阳镇</t>
  </si>
  <si>
    <t>龙洞河村</t>
  </si>
  <si>
    <t>李兴刚</t>
  </si>
  <si>
    <t>李嘉宇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</si>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</sst>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方正小标宋简体"/>
      <charset val="134"/>
    </font>
    <font>
      <b/>
      <sz val="28"/>
      <name val="方正小标宋简体"/>
      <charset val="134"/>
    </font>
    <font>
      <sz val="11"/>
      <name val="宋体"/>
      <charset val="134"/>
      <scheme val="major"/>
    </font>
    <font>
      <sz val="11"/>
      <name val="宋体"/>
      <charset val="134"/>
    </font>
    <font>
      <sz val="11"/>
      <name val="Courier New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tabSelected="1" zoomScale="90" zoomScaleNormal="90" workbookViewId="0">
      <pane ySplit="4" topLeftCell="A5" activePane="bottomLeft" state="frozen"/>
      <selection/>
      <selection pane="bottomLeft" activeCell="A1" sqref="A1:O1"/>
    </sheetView>
  </sheetViews>
  <sheetFormatPr defaultColWidth="9" defaultRowHeight="14.25"/>
  <cols>
    <col min="1" max="1" width="6.75" style="2" customWidth="1"/>
    <col min="2" max="2" width="7.875" style="2" customWidth="1"/>
    <col min="3" max="3" width="11.1083333333333" style="1" customWidth="1"/>
    <col min="4" max="5" width="7.875" style="2" customWidth="1"/>
    <col min="6" max="6" width="12.125" style="3" customWidth="1"/>
    <col min="7" max="7" width="15" style="3" customWidth="1"/>
    <col min="8" max="8" width="6.25" style="4" customWidth="1"/>
    <col min="9" max="9" width="10.375" style="5" customWidth="1"/>
    <col min="10" max="10" width="11.5" style="5" customWidth="1"/>
    <col min="11" max="11" width="10.375" style="5" customWidth="1"/>
    <col min="12" max="14" width="8.125" style="5" customWidth="1"/>
    <col min="15" max="15" width="11.5" style="2"/>
    <col min="16" max="16384" width="9" style="2"/>
  </cols>
  <sheetData>
    <row r="1" ht="39.75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ht="21.75" customHeight="1" spans="1:14">
      <c r="A2" s="7"/>
      <c r="B2" s="7"/>
      <c r="C2" s="8"/>
      <c r="D2" s="7"/>
      <c r="E2" s="7"/>
      <c r="F2" s="9"/>
      <c r="G2" s="9"/>
      <c r="H2" s="9"/>
      <c r="I2" s="7"/>
      <c r="J2" s="7"/>
      <c r="K2" s="7"/>
      <c r="L2" s="25"/>
      <c r="M2" s="7"/>
      <c r="N2" s="7"/>
    </row>
    <row r="3" ht="27" customHeight="1" spans="1:15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1" t="s">
        <v>6</v>
      </c>
      <c r="G3" s="11" t="s">
        <v>7</v>
      </c>
      <c r="H3" s="12" t="s">
        <v>8</v>
      </c>
      <c r="I3" s="26" t="s">
        <v>9</v>
      </c>
      <c r="J3" s="26"/>
      <c r="K3" s="26"/>
      <c r="L3" s="26"/>
      <c r="M3" s="26"/>
      <c r="N3" s="26"/>
      <c r="O3" s="27"/>
    </row>
    <row r="4" s="1" customFormat="1" ht="29.25" customHeight="1" spans="1:15">
      <c r="A4" s="10"/>
      <c r="B4" s="10"/>
      <c r="C4" s="10"/>
      <c r="D4" s="10"/>
      <c r="E4" s="10"/>
      <c r="F4" s="13"/>
      <c r="G4" s="13"/>
      <c r="H4" s="12"/>
      <c r="I4" s="10" t="s">
        <v>10</v>
      </c>
      <c r="J4" s="10" t="s">
        <v>11</v>
      </c>
      <c r="K4" s="10" t="s">
        <v>12</v>
      </c>
      <c r="L4" s="10" t="s">
        <v>13</v>
      </c>
      <c r="M4" s="10" t="s">
        <v>14</v>
      </c>
      <c r="N4" s="10" t="s">
        <v>15</v>
      </c>
      <c r="O4" s="28" t="s">
        <v>16</v>
      </c>
    </row>
    <row r="5" ht="38" customHeight="1" spans="1:15">
      <c r="A5" s="14">
        <v>1</v>
      </c>
      <c r="B5" s="15" t="s">
        <v>17</v>
      </c>
      <c r="C5" s="15" t="s">
        <v>18</v>
      </c>
      <c r="D5" s="15" t="s">
        <v>19</v>
      </c>
      <c r="E5" s="15" t="s">
        <v>19</v>
      </c>
      <c r="F5" s="16">
        <v>44501</v>
      </c>
      <c r="G5" s="17" t="s">
        <v>20</v>
      </c>
      <c r="H5" s="15">
        <v>3</v>
      </c>
      <c r="I5" s="15">
        <f>85928.97+107203.06+6528.47</f>
        <v>199660.5</v>
      </c>
      <c r="J5" s="15">
        <f>46944.95+12777.98+11111.2+53228.41+22969.6+8349.61+5222.99</f>
        <v>160604.74</v>
      </c>
      <c r="K5" s="15">
        <f>15094.84+22655.44+1305.48</f>
        <v>39055.76</v>
      </c>
      <c r="L5" s="14"/>
      <c r="M5" s="29"/>
      <c r="N5" s="15"/>
      <c r="O5" s="30">
        <v>10170</v>
      </c>
    </row>
    <row r="6" ht="38" customHeight="1" spans="1:15">
      <c r="A6" s="14">
        <v>2</v>
      </c>
      <c r="B6" s="15" t="s">
        <v>21</v>
      </c>
      <c r="C6" s="17" t="s">
        <v>22</v>
      </c>
      <c r="D6" s="17" t="s">
        <v>23</v>
      </c>
      <c r="E6" s="17" t="s">
        <v>23</v>
      </c>
      <c r="F6" s="16">
        <v>45383</v>
      </c>
      <c r="G6" s="17" t="s">
        <v>20</v>
      </c>
      <c r="H6" s="15">
        <v>1</v>
      </c>
      <c r="I6" s="15">
        <f>31053.57+24593.75+15294.34+51752.81+3508.38+20489.05+15169.07+15752.45+10687.91</f>
        <v>188301.33</v>
      </c>
      <c r="J6" s="15">
        <f>27850.3+22444.09+14102.98+46842.56+2572.95+18610.08+11602.13+12132.06+8192.26</f>
        <v>164349.41</v>
      </c>
      <c r="K6" s="15">
        <f>3203.27+2149.66+1191.36+4910.25+935.43+1878.97+3566.94+3620.39+2495.65</f>
        <v>23951.92</v>
      </c>
      <c r="L6" s="31"/>
      <c r="M6" s="29">
        <v>4682</v>
      </c>
      <c r="N6" s="15"/>
      <c r="O6" s="30">
        <v>2317</v>
      </c>
    </row>
    <row r="7" ht="38" customHeight="1" spans="1:15">
      <c r="A7" s="14">
        <v>3</v>
      </c>
      <c r="B7" s="15" t="s">
        <v>24</v>
      </c>
      <c r="C7" s="17" t="s">
        <v>25</v>
      </c>
      <c r="D7" s="17" t="s">
        <v>26</v>
      </c>
      <c r="E7" s="17" t="s">
        <v>26</v>
      </c>
      <c r="F7" s="16">
        <v>45597</v>
      </c>
      <c r="G7" s="17" t="s">
        <v>20</v>
      </c>
      <c r="H7" s="15">
        <v>6</v>
      </c>
      <c r="I7" s="15">
        <f>15852.37+82124.56</f>
        <v>97976.93</v>
      </c>
      <c r="J7" s="15">
        <f>5762.79+44960.63</f>
        <v>50723.42</v>
      </c>
      <c r="K7" s="15">
        <f>10089.58+37163.93</f>
        <v>47253.51</v>
      </c>
      <c r="L7" s="31"/>
      <c r="M7" s="29"/>
      <c r="N7" s="15"/>
      <c r="O7" s="30">
        <v>14901</v>
      </c>
    </row>
    <row r="8" ht="38" customHeight="1" spans="1:15">
      <c r="A8" s="14">
        <v>4</v>
      </c>
      <c r="B8" s="15" t="s">
        <v>27</v>
      </c>
      <c r="C8" s="17" t="s">
        <v>28</v>
      </c>
      <c r="D8" s="17" t="s">
        <v>29</v>
      </c>
      <c r="E8" s="17" t="s">
        <v>30</v>
      </c>
      <c r="F8" s="16">
        <v>45597</v>
      </c>
      <c r="G8" s="17" t="s">
        <v>20</v>
      </c>
      <c r="H8" s="18">
        <v>5</v>
      </c>
      <c r="I8" s="15">
        <f>86553.16+200111.45+27989.62</f>
        <v>314654.23</v>
      </c>
      <c r="J8" s="15">
        <f>46289.44+134599.17+16632.85</f>
        <v>197521.46</v>
      </c>
      <c r="K8" s="15">
        <f>40263.72+65512.28+11356.77</f>
        <v>117132.77</v>
      </c>
      <c r="L8" s="31"/>
      <c r="M8" s="29"/>
      <c r="N8" s="15"/>
      <c r="O8" s="30">
        <v>58923</v>
      </c>
    </row>
    <row r="9" ht="38" customHeight="1" spans="1:15">
      <c r="A9" s="14">
        <v>5</v>
      </c>
      <c r="B9" s="15" t="s">
        <v>27</v>
      </c>
      <c r="C9" s="17" t="s">
        <v>31</v>
      </c>
      <c r="D9" s="17" t="s">
        <v>32</v>
      </c>
      <c r="E9" s="17" t="s">
        <v>32</v>
      </c>
      <c r="F9" s="16">
        <v>45536</v>
      </c>
      <c r="G9" s="17" t="s">
        <v>20</v>
      </c>
      <c r="H9" s="15">
        <v>2</v>
      </c>
      <c r="I9" s="15">
        <f>18067.25+16344.17+13730.91+16010.56+17976.45</f>
        <v>82129.34</v>
      </c>
      <c r="J9" s="15">
        <f>4611.31+5138.6+5534.15+11104.03+16923.13</f>
        <v>43311.22</v>
      </c>
      <c r="K9" s="15">
        <f>13455.94+11205.57+8196.76+4906.53+1053.32</f>
        <v>38818.12</v>
      </c>
      <c r="L9" s="31"/>
      <c r="M9" s="29"/>
      <c r="N9" s="15"/>
      <c r="O9" s="30">
        <v>10086</v>
      </c>
    </row>
    <row r="10" ht="38" customHeight="1" spans="1:15">
      <c r="A10" s="14">
        <v>6</v>
      </c>
      <c r="B10" s="15" t="s">
        <v>27</v>
      </c>
      <c r="C10" s="17" t="s">
        <v>33</v>
      </c>
      <c r="D10" s="17" t="s">
        <v>34</v>
      </c>
      <c r="E10" s="17" t="s">
        <v>34</v>
      </c>
      <c r="F10" s="16">
        <v>45597</v>
      </c>
      <c r="G10" s="17" t="s">
        <v>20</v>
      </c>
      <c r="H10" s="15">
        <v>1</v>
      </c>
      <c r="I10" s="15">
        <f>44939.02+3008.53</f>
        <v>47947.55</v>
      </c>
      <c r="J10" s="15">
        <f>23103.89+331.47</f>
        <v>23435.36</v>
      </c>
      <c r="K10" s="15">
        <f>21835.13+2677.06</f>
        <v>24512.19</v>
      </c>
      <c r="L10" s="31"/>
      <c r="M10" s="29"/>
      <c r="N10" s="15"/>
      <c r="O10" s="30">
        <v>4354</v>
      </c>
    </row>
    <row r="11" ht="38" customHeight="1" spans="1:15">
      <c r="A11" s="14">
        <v>7</v>
      </c>
      <c r="B11" s="15" t="s">
        <v>35</v>
      </c>
      <c r="C11" s="17" t="s">
        <v>36</v>
      </c>
      <c r="D11" s="17" t="s">
        <v>37</v>
      </c>
      <c r="E11" s="17" t="s">
        <v>37</v>
      </c>
      <c r="F11" s="16">
        <v>45474</v>
      </c>
      <c r="G11" s="17" t="s">
        <v>20</v>
      </c>
      <c r="H11" s="15">
        <v>1</v>
      </c>
      <c r="I11" s="15">
        <f>7293.51+21654.32+2289.56+1984.26+1495.06+2021.86+1994.21+1963.22+1673.66+1802.71</f>
        <v>44172.37</v>
      </c>
      <c r="J11" s="15">
        <f>2843.65+12928.53+1138.79+1094.55+1058.95+1124.63+664.92+636.87+526.88+626.86</f>
        <v>22644.63</v>
      </c>
      <c r="K11" s="15">
        <f>4449.86+8725.79+1150.77+889.71+436.11+897.23+1329.29+1326.35+1146.78+1175.85</f>
        <v>21527.74</v>
      </c>
      <c r="L11" s="31"/>
      <c r="M11" s="29">
        <v>1935</v>
      </c>
      <c r="N11" s="15"/>
      <c r="O11" s="30">
        <v>2398</v>
      </c>
    </row>
    <row r="12" ht="38" customHeight="1" spans="1:15">
      <c r="A12" s="14">
        <v>8</v>
      </c>
      <c r="B12" s="15" t="s">
        <v>35</v>
      </c>
      <c r="C12" s="17" t="s">
        <v>38</v>
      </c>
      <c r="D12" s="17" t="s">
        <v>39</v>
      </c>
      <c r="E12" s="17" t="s">
        <v>40</v>
      </c>
      <c r="F12" s="16">
        <v>45597</v>
      </c>
      <c r="G12" s="17" t="s">
        <v>20</v>
      </c>
      <c r="H12" s="15">
        <v>3</v>
      </c>
      <c r="I12" s="15">
        <f>8904.13+5922.77+12952.91+61633.87</f>
        <v>89413.68</v>
      </c>
      <c r="J12" s="15">
        <f>2132.71+1016.22+4928.85+43519.12</f>
        <v>51596.9</v>
      </c>
      <c r="K12" s="15">
        <f>6771.42+4906.55+8024.06+18114.75</f>
        <v>37816.78</v>
      </c>
      <c r="L12" s="31"/>
      <c r="M12" s="29"/>
      <c r="N12" s="15"/>
      <c r="O12" s="30">
        <v>9736</v>
      </c>
    </row>
    <row r="13" ht="38" customHeight="1" spans="1:15">
      <c r="A13" s="14">
        <v>9</v>
      </c>
      <c r="B13" s="15" t="s">
        <v>35</v>
      </c>
      <c r="C13" s="17" t="s">
        <v>41</v>
      </c>
      <c r="D13" s="17" t="s">
        <v>42</v>
      </c>
      <c r="E13" s="17" t="s">
        <v>43</v>
      </c>
      <c r="F13" s="16">
        <v>44743</v>
      </c>
      <c r="G13" s="17" t="s">
        <v>20</v>
      </c>
      <c r="H13" s="15">
        <v>5</v>
      </c>
      <c r="I13" s="15">
        <f>2291.68+33004.14+15804.64+32127.81+33738.8</f>
        <v>116967.07</v>
      </c>
      <c r="J13" s="15">
        <f>2186.68+29434.8+12516.69+27694.66+27278.84</f>
        <v>99111.67</v>
      </c>
      <c r="K13" s="15">
        <f>105+3569.34+3287.95+4433.15+6459.96</f>
        <v>17855.4</v>
      </c>
      <c r="L13" s="31"/>
      <c r="M13" s="29"/>
      <c r="N13" s="15"/>
      <c r="O13" s="30">
        <v>1964</v>
      </c>
    </row>
    <row r="14" ht="38" customHeight="1" spans="1:15">
      <c r="A14" s="14">
        <v>10</v>
      </c>
      <c r="B14" s="15" t="s">
        <v>44</v>
      </c>
      <c r="C14" s="17" t="s">
        <v>45</v>
      </c>
      <c r="D14" s="17" t="s">
        <v>46</v>
      </c>
      <c r="E14" s="17" t="s">
        <v>46</v>
      </c>
      <c r="F14" s="16">
        <v>45566</v>
      </c>
      <c r="G14" s="17" t="s">
        <v>20</v>
      </c>
      <c r="H14" s="15">
        <v>3</v>
      </c>
      <c r="I14" s="15">
        <f>205617.65+1134.27+19512.79</f>
        <v>226264.71</v>
      </c>
      <c r="J14" s="15">
        <f>162189.69+604.2+13176.91</f>
        <v>175970.8</v>
      </c>
      <c r="K14" s="15">
        <f>43427.96+530.07+6335.88</f>
        <v>50293.91</v>
      </c>
      <c r="L14" s="31"/>
      <c r="M14" s="29"/>
      <c r="N14" s="15"/>
      <c r="O14" s="30">
        <v>18132</v>
      </c>
    </row>
    <row r="15" ht="38" customHeight="1" spans="1:15">
      <c r="A15" s="14">
        <v>11</v>
      </c>
      <c r="B15" s="15" t="s">
        <v>44</v>
      </c>
      <c r="C15" s="17" t="s">
        <v>47</v>
      </c>
      <c r="D15" s="17" t="s">
        <v>48</v>
      </c>
      <c r="E15" s="17" t="s">
        <v>48</v>
      </c>
      <c r="F15" s="16">
        <v>45566</v>
      </c>
      <c r="G15" s="17" t="s">
        <v>20</v>
      </c>
      <c r="H15" s="15">
        <v>3</v>
      </c>
      <c r="I15" s="15">
        <v>118743.68</v>
      </c>
      <c r="J15" s="15">
        <v>80014.33</v>
      </c>
      <c r="K15" s="15">
        <v>38729.35</v>
      </c>
      <c r="L15" s="31"/>
      <c r="M15" s="29"/>
      <c r="N15" s="15"/>
      <c r="O15" s="30">
        <v>10055</v>
      </c>
    </row>
    <row r="16" ht="38" customHeight="1" spans="1:15">
      <c r="A16" s="14">
        <v>12</v>
      </c>
      <c r="B16" s="15" t="s">
        <v>44</v>
      </c>
      <c r="C16" s="17" t="s">
        <v>47</v>
      </c>
      <c r="D16" s="17" t="s">
        <v>49</v>
      </c>
      <c r="E16" s="17" t="s">
        <v>49</v>
      </c>
      <c r="F16" s="16">
        <v>45536</v>
      </c>
      <c r="G16" s="17" t="s">
        <v>20</v>
      </c>
      <c r="H16" s="15">
        <v>4</v>
      </c>
      <c r="I16" s="15">
        <f>46848.71+14634.14+16461.64+1193</f>
        <v>79137.49</v>
      </c>
      <c r="J16" s="15">
        <f>18072.64+8084.51+11492.06+894.62</f>
        <v>38543.83</v>
      </c>
      <c r="K16" s="15">
        <f>28776.07+6549.63+4969.58+298.38</f>
        <v>40593.66</v>
      </c>
      <c r="L16" s="31"/>
      <c r="M16" s="29">
        <v>1935</v>
      </c>
      <c r="N16" s="15"/>
      <c r="O16" s="30">
        <v>10031</v>
      </c>
    </row>
    <row r="17" ht="38" customHeight="1" spans="1:15">
      <c r="A17" s="14">
        <v>13</v>
      </c>
      <c r="B17" s="15" t="s">
        <v>50</v>
      </c>
      <c r="C17" s="17" t="s">
        <v>51</v>
      </c>
      <c r="D17" s="17" t="s">
        <v>52</v>
      </c>
      <c r="E17" s="17" t="s">
        <v>53</v>
      </c>
      <c r="F17" s="16">
        <v>45474</v>
      </c>
      <c r="G17" s="17" t="s">
        <v>20</v>
      </c>
      <c r="H17" s="15">
        <v>3</v>
      </c>
      <c r="I17" s="15">
        <f>45083.06+35336.33+4498.42+9921.29</f>
        <v>94839.1</v>
      </c>
      <c r="J17" s="15">
        <f>21608.58+24426.59+2747.82+2387.13</f>
        <v>51170.12</v>
      </c>
      <c r="K17" s="15">
        <f>23474.48+10909.74+1750.6+7534.16</f>
        <v>43668.98</v>
      </c>
      <c r="L17" s="31"/>
      <c r="M17" s="29"/>
      <c r="N17" s="15"/>
      <c r="O17" s="30">
        <v>13468</v>
      </c>
    </row>
    <row r="18" ht="38" customHeight="1" spans="1:15">
      <c r="A18" s="14">
        <v>14</v>
      </c>
      <c r="B18" s="15" t="s">
        <v>50</v>
      </c>
      <c r="C18" s="17" t="s">
        <v>54</v>
      </c>
      <c r="D18" s="17" t="s">
        <v>55</v>
      </c>
      <c r="E18" s="17" t="s">
        <v>56</v>
      </c>
      <c r="F18" s="16">
        <v>45505</v>
      </c>
      <c r="G18" s="17" t="s">
        <v>20</v>
      </c>
      <c r="H18" s="15">
        <v>4</v>
      </c>
      <c r="I18" s="15">
        <v>40199.13</v>
      </c>
      <c r="J18" s="15">
        <v>13962.74</v>
      </c>
      <c r="K18" s="15">
        <v>26236.39</v>
      </c>
      <c r="L18" s="31"/>
      <c r="M18" s="29"/>
      <c r="N18" s="15"/>
      <c r="O18" s="30">
        <v>4871</v>
      </c>
    </row>
    <row r="19" ht="38" customHeight="1" spans="1:15">
      <c r="A19" s="14">
        <v>15</v>
      </c>
      <c r="B19" s="15" t="s">
        <v>50</v>
      </c>
      <c r="C19" s="17" t="s">
        <v>57</v>
      </c>
      <c r="D19" s="17" t="s">
        <v>58</v>
      </c>
      <c r="E19" s="17" t="s">
        <v>59</v>
      </c>
      <c r="F19" s="16">
        <v>44866</v>
      </c>
      <c r="G19" s="17" t="s">
        <v>20</v>
      </c>
      <c r="H19" s="15">
        <v>5</v>
      </c>
      <c r="I19" s="15">
        <f>2699.86+3447.46+12698.31+4551.69+26967.36+59104.34+5427.31+17697.57+9444.48+6526.25</f>
        <v>148564.63</v>
      </c>
      <c r="J19" s="15">
        <f>1719.36+2218.12+9028.2+2757.49+19670.2+45450.96+4267.95+14118.4+8610.62+3612.36</f>
        <v>111453.66</v>
      </c>
      <c r="K19" s="15">
        <f>980.5+1229.34+3670.11+1794.2+7297.16+13653.38+1159.36+3579.17+833.86+2913.89</f>
        <v>37110.97</v>
      </c>
      <c r="L19" s="31"/>
      <c r="M19" s="29">
        <v>1340</v>
      </c>
      <c r="N19" s="15"/>
      <c r="O19" s="30">
        <v>9020</v>
      </c>
    </row>
    <row r="20" ht="38" customHeight="1" spans="1:15">
      <c r="A20" s="19">
        <v>16</v>
      </c>
      <c r="B20" s="15" t="s">
        <v>50</v>
      </c>
      <c r="C20" s="20" t="s">
        <v>60</v>
      </c>
      <c r="D20" s="20" t="s">
        <v>61</v>
      </c>
      <c r="E20" s="20" t="s">
        <v>62</v>
      </c>
      <c r="F20" s="16">
        <v>45474</v>
      </c>
      <c r="G20" s="17" t="s">
        <v>20</v>
      </c>
      <c r="H20" s="21">
        <v>5</v>
      </c>
      <c r="I20" s="21">
        <f>30798.53+3197.62+5081.38+3306.35+5527.16+3720.1+5394.16+13812.08+4012.39+2369.73+12957.21+22862.81+50531.58</f>
        <v>163571.1</v>
      </c>
      <c r="J20" s="21">
        <f>20645.96+2581.97+3179.35+2091.59+3372.57+2718.14+3678.95+7867.26+3493.85+2200.62+10148.47+15855.86+26799.15</f>
        <v>104633.74</v>
      </c>
      <c r="K20" s="21">
        <f>10152.57+615.65+1902.03+1214.76+2154.59+1001.96+1715.21+5944.82+518.54+169.11+2808.74+7006.95+23732.43</f>
        <v>58937.36</v>
      </c>
      <c r="L20" s="31"/>
      <c r="M20" s="29"/>
      <c r="N20" s="21"/>
      <c r="O20" s="32">
        <v>22022</v>
      </c>
    </row>
    <row r="21" ht="38" customHeight="1" spans="1:15">
      <c r="A21" s="14">
        <v>17</v>
      </c>
      <c r="B21" s="15" t="s">
        <v>63</v>
      </c>
      <c r="C21" s="17" t="s">
        <v>64</v>
      </c>
      <c r="D21" s="17" t="s">
        <v>65</v>
      </c>
      <c r="E21" s="17" t="s">
        <v>66</v>
      </c>
      <c r="F21" s="16" t="s">
        <v>67</v>
      </c>
      <c r="G21" s="17" t="s">
        <v>20</v>
      </c>
      <c r="H21" s="15">
        <v>6</v>
      </c>
      <c r="I21" s="15">
        <f>49437.7+4125.74+3230.86+9907.25+13941.87</f>
        <v>80643.42</v>
      </c>
      <c r="J21" s="15">
        <f>31324.02+3747.79+1872.86+6853.1+9228.85</f>
        <v>53026.62</v>
      </c>
      <c r="K21" s="15">
        <f>18113.68+377.95+1358+3054.15+4713.02</f>
        <v>27616.8</v>
      </c>
      <c r="L21" s="31"/>
      <c r="M21" s="29"/>
      <c r="N21" s="15"/>
      <c r="O21" s="30">
        <v>5285</v>
      </c>
    </row>
    <row r="22" ht="38" customHeight="1" spans="1:15">
      <c r="A22" s="14">
        <v>18</v>
      </c>
      <c r="B22" s="15" t="s">
        <v>68</v>
      </c>
      <c r="C22" s="15" t="s">
        <v>69</v>
      </c>
      <c r="D22" s="15" t="s">
        <v>70</v>
      </c>
      <c r="E22" s="15" t="s">
        <v>71</v>
      </c>
      <c r="F22" s="16">
        <v>45170</v>
      </c>
      <c r="G22" s="17" t="s">
        <v>20</v>
      </c>
      <c r="H22" s="15">
        <v>5</v>
      </c>
      <c r="I22" s="15">
        <f>372061.42+72235.33</f>
        <v>444296.75</v>
      </c>
      <c r="J22" s="15">
        <f>208189.34+51174.06</f>
        <v>259363.4</v>
      </c>
      <c r="K22" s="15">
        <f>163872.08+21061.27</f>
        <v>184933.35</v>
      </c>
      <c r="L22" s="15"/>
      <c r="M22" s="29"/>
      <c r="N22" s="15"/>
      <c r="O22" s="15">
        <v>60000</v>
      </c>
    </row>
    <row r="23" ht="38" customHeight="1" spans="1:15">
      <c r="A23" s="22" t="s">
        <v>72</v>
      </c>
      <c r="B23" s="23"/>
      <c r="C23" s="23"/>
      <c r="D23" s="23"/>
      <c r="E23" s="23"/>
      <c r="F23" s="23"/>
      <c r="G23" s="24"/>
      <c r="H23" s="14"/>
      <c r="I23" s="14"/>
      <c r="J23" s="14"/>
      <c r="K23" s="14"/>
      <c r="L23" s="14"/>
      <c r="M23" s="14"/>
      <c r="N23" s="14"/>
      <c r="O23" s="14">
        <f>SUM(O5:O22)</f>
        <v>267733</v>
      </c>
    </row>
  </sheetData>
  <mergeCells count="11">
    <mergeCell ref="A1:O1"/>
    <mergeCell ref="I3:N3"/>
    <mergeCell ref="A23:G23"/>
    <mergeCell ref="A3:A4"/>
    <mergeCell ref="B3:B4"/>
    <mergeCell ref="C3:C4"/>
    <mergeCell ref="D3:D4"/>
    <mergeCell ref="E3:E4"/>
    <mergeCell ref="F3:F4"/>
    <mergeCell ref="G3:G4"/>
    <mergeCell ref="H3:H4"/>
  </mergeCells>
  <pageMargins left="0.275" right="0.314583333333333" top="1.22013888888889" bottom="0.393055555555556" header="0.298611111111111" footer="0.298611111111111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专项救助对象明细表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yh</cp:lastModifiedBy>
  <dcterms:created xsi:type="dcterms:W3CDTF">2023-03-02T08:14:00Z</dcterms:created>
  <dcterms:modified xsi:type="dcterms:W3CDTF">2025-03-03T07:47:24Z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872C88975500407C9DE98D3F5A2440FB_13</vt:lpwstr>
  </property>
</Properties>
</file>