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<sst xmlns="http://schemas.openxmlformats.org/spreadsheetml/2006/main" count="112" uniqueCount="72">
  <si>
    <t>2024年第一批防止因病返贫专项救助名单</t>
  </si>
  <si>
    <t>序号</t>
  </si>
  <si>
    <t>镇</t>
  </si>
  <si>
    <t>村</t>
  </si>
  <si>
    <t>申请人</t>
  </si>
  <si>
    <t>患者姓名</t>
  </si>
  <si>
    <t>风险识别时间</t>
  </si>
  <si>
    <t>易返贫致贫户(监测对象)类型</t>
  </si>
  <si>
    <t>家庭人口</t>
  </si>
  <si>
    <t>救助情况</t>
  </si>
  <si>
    <t>实际救助金额</t>
  </si>
  <si>
    <t>住院总费用</t>
  </si>
  <si>
    <t>医保报销</t>
  </si>
  <si>
    <t>自付费用</t>
  </si>
  <si>
    <t>—</t>
  </si>
  <si>
    <t>长安镇</t>
  </si>
  <si>
    <t>高峰村</t>
  </si>
  <si>
    <t>汪军</t>
  </si>
  <si>
    <t>突发严重困难户</t>
  </si>
  <si>
    <t>双杨村</t>
  </si>
  <si>
    <t>吴昌松</t>
  </si>
  <si>
    <t>兴隆村</t>
  </si>
  <si>
    <t>王兴柱</t>
  </si>
  <si>
    <t>兴隆镇</t>
  </si>
  <si>
    <t>秤沟村</t>
  </si>
  <si>
    <t>曹臣波</t>
  </si>
  <si>
    <t>柯昌秀</t>
  </si>
  <si>
    <t>三阳镇</t>
  </si>
  <si>
    <t>泗王庙村</t>
  </si>
  <si>
    <t>刘同成</t>
  </si>
  <si>
    <t>陈洪连</t>
  </si>
  <si>
    <t>大贵镇</t>
  </si>
  <si>
    <t>后湾村</t>
  </si>
  <si>
    <t>孙龙</t>
  </si>
  <si>
    <t>兰萍</t>
  </si>
  <si>
    <t>湘子寨村</t>
  </si>
  <si>
    <t>倪昌清</t>
  </si>
  <si>
    <t>儒林堡村</t>
  </si>
  <si>
    <t>王猛</t>
  </si>
  <si>
    <t>边缘易致贫户</t>
  </si>
  <si>
    <t>百家湾村</t>
  </si>
  <si>
    <t>李发珍</t>
  </si>
  <si>
    <t>嘉裕寺村</t>
  </si>
  <si>
    <t>王治全</t>
  </si>
  <si>
    <t>正阳镇</t>
  </si>
  <si>
    <t>龙洞河村</t>
  </si>
  <si>
    <t>李兴刚</t>
  </si>
  <si>
    <t>李嘉宇</t>
  </si>
  <si>
    <t>老县镇</t>
  </si>
  <si>
    <t>东河村</t>
  </si>
  <si>
    <t>张龙华</t>
  </si>
  <si>
    <t>吴远清</t>
  </si>
  <si>
    <t>广佛镇</t>
  </si>
  <si>
    <t>铁炉村</t>
  </si>
  <si>
    <t>方本成</t>
  </si>
  <si>
    <t>八仙镇</t>
  </si>
  <si>
    <t>号房坪村</t>
  </si>
  <si>
    <t>王龙香</t>
  </si>
  <si>
    <t>洛河镇</t>
  </si>
  <si>
    <t>南坪街村</t>
  </si>
  <si>
    <t>马德贵</t>
  </si>
  <si>
    <t>马学军</t>
  </si>
  <si>
    <t>西河镇</t>
  </si>
  <si>
    <t>梅子园村</t>
  </si>
  <si>
    <t>袁瑞兰</t>
  </si>
  <si>
    <t>城关镇</t>
  </si>
  <si>
    <t>龙头村</t>
  </si>
  <si>
    <t>杨荣敏</t>
  </si>
  <si>
    <t>响当河村</t>
  </si>
  <si>
    <t>陈贵生</t>
  </si>
  <si>
    <t>金华村</t>
  </si>
  <si>
    <t>凌勇生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</si>
</sst>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8">
    <font>
      <sz val="11"/>
      <color theme="1"/>
      <name val="宋体"/>
      <charset val="134"/>
      <scheme val="minor"/>
    </font>
    <font>
      <b/>
      <sz val="28"/>
      <name val="方正小标宋简体"/>
      <charset val="134"/>
    </font>
    <font>
      <sz val="18"/>
      <name val="宋体"/>
      <charset val="134"/>
    </font>
    <font>
      <sz val="18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ajor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5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57" fontId="8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85" zoomScaleNormal="85" workbookViewId="0">
      <selection activeCell="A1" sqref="A1:L1"/>
    </sheetView>
  </sheetViews>
  <sheetFormatPr defaultColWidth="8.88888888888889" defaultRowHeight="14.4"/>
  <cols>
    <col min="2" max="2" width="11" customWidth="1"/>
    <col min="3" max="3" width="14.4444444444444" customWidth="1"/>
    <col min="4" max="4" width="13.0648148148148" customWidth="1"/>
    <col min="5" max="5" width="15.9444444444444" customWidth="1"/>
    <col min="6" max="6" width="21" customWidth="1"/>
    <col min="7" max="7" width="25.2222222222222" customWidth="1"/>
    <col min="9" max="11" width="16.5555555555556"/>
    <col min="12" max="12" width="11.4444444444444" customWidth="1"/>
  </cols>
  <sheetData>
    <row r="1" ht="37.2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2.2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16" t="s">
        <v>9</v>
      </c>
      <c r="J2" s="16"/>
      <c r="K2" s="16"/>
      <c r="L2" s="17" t="s">
        <v>10</v>
      </c>
    </row>
    <row r="3" ht="44.4" spans="1:12">
      <c r="A3" s="5"/>
      <c r="B3" s="3"/>
      <c r="C3" s="3"/>
      <c r="D3" s="3"/>
      <c r="E3" s="3"/>
      <c r="F3" s="6"/>
      <c r="G3" s="6"/>
      <c r="H3" s="3"/>
      <c r="I3" s="3" t="s">
        <v>11</v>
      </c>
      <c r="J3" s="3" t="s">
        <v>12</v>
      </c>
      <c r="K3" s="3" t="s">
        <v>13</v>
      </c>
      <c r="L3" s="18"/>
    </row>
    <row r="4" ht="17.4" spans="1:12">
      <c r="A4" s="7"/>
      <c r="B4" s="8"/>
      <c r="C4" s="8"/>
      <c r="D4" s="8"/>
      <c r="E4" s="8"/>
      <c r="F4" s="8"/>
      <c r="G4" s="8"/>
      <c r="H4" s="9"/>
      <c r="I4" s="19" t="s">
        <v>14</v>
      </c>
      <c r="J4" s="19" t="s">
        <v>14</v>
      </c>
      <c r="K4" s="19" t="s">
        <v>14</v>
      </c>
      <c r="L4" s="20">
        <f>SUM(L5:L23)</f>
        <v>387926</v>
      </c>
    </row>
    <row r="5" ht="20.4" spans="1:12">
      <c r="A5" s="10">
        <v>1</v>
      </c>
      <c r="B5" s="11" t="s">
        <v>15</v>
      </c>
      <c r="C5" s="11" t="s">
        <v>16</v>
      </c>
      <c r="D5" s="11" t="s">
        <v>17</v>
      </c>
      <c r="E5" s="11" t="s">
        <v>17</v>
      </c>
      <c r="F5" s="12">
        <v>45256</v>
      </c>
      <c r="G5" s="11" t="s">
        <v>18</v>
      </c>
      <c r="H5" s="11">
        <v>5</v>
      </c>
      <c r="I5" s="11">
        <f t="shared" ref="I5:I33" si="0">SUM(J5:K5)</f>
        <v>205975.33</v>
      </c>
      <c r="J5" s="11">
        <f>3031.22+52404.62+73029.18+23506.99</f>
        <v>151972.01</v>
      </c>
      <c r="K5" s="11">
        <f>470.67+24939.26+24060.31+4533.08</f>
        <v>54003.32</v>
      </c>
      <c r="L5" s="21">
        <v>19801</v>
      </c>
    </row>
    <row r="6" ht="20.4" spans="1:12">
      <c r="A6" s="10">
        <v>2</v>
      </c>
      <c r="B6" s="11" t="s">
        <v>15</v>
      </c>
      <c r="C6" s="11" t="s">
        <v>19</v>
      </c>
      <c r="D6" s="11" t="s">
        <v>20</v>
      </c>
      <c r="E6" s="11" t="s">
        <v>20</v>
      </c>
      <c r="F6" s="12">
        <v>45256</v>
      </c>
      <c r="G6" s="11" t="s">
        <v>18</v>
      </c>
      <c r="H6" s="11">
        <v>4</v>
      </c>
      <c r="I6" s="11">
        <f t="shared" si="0"/>
        <v>37654.1</v>
      </c>
      <c r="J6" s="11">
        <f>1301.67+16143.1</f>
        <v>17444.77</v>
      </c>
      <c r="K6" s="11">
        <f>1192.08+19017.25</f>
        <v>20209.33</v>
      </c>
      <c r="L6" s="21">
        <v>3063</v>
      </c>
    </row>
    <row r="7" ht="20.4" spans="1:12">
      <c r="A7" s="10">
        <v>3</v>
      </c>
      <c r="B7" s="11" t="s">
        <v>15</v>
      </c>
      <c r="C7" s="11" t="s">
        <v>21</v>
      </c>
      <c r="D7" s="11" t="s">
        <v>22</v>
      </c>
      <c r="E7" s="11" t="s">
        <v>22</v>
      </c>
      <c r="F7" s="12">
        <v>45193</v>
      </c>
      <c r="G7" s="11" t="s">
        <v>18</v>
      </c>
      <c r="H7" s="11">
        <v>2</v>
      </c>
      <c r="I7" s="11">
        <f t="shared" si="0"/>
        <v>134225.61</v>
      </c>
      <c r="J7" s="11">
        <f>74215.64+6235.72+980.88+15807.74</f>
        <v>97239.98</v>
      </c>
      <c r="K7" s="11">
        <f>24784.36+1508.85+2597.44+8094.98</f>
        <v>36985.63</v>
      </c>
      <c r="L7" s="21">
        <v>9445</v>
      </c>
    </row>
    <row r="8" ht="20.4" spans="1:12">
      <c r="A8" s="10">
        <v>4</v>
      </c>
      <c r="B8" s="11" t="s">
        <v>23</v>
      </c>
      <c r="C8" s="11" t="s">
        <v>24</v>
      </c>
      <c r="D8" s="11" t="s">
        <v>25</v>
      </c>
      <c r="E8" s="11" t="s">
        <v>26</v>
      </c>
      <c r="F8" s="12">
        <v>45256</v>
      </c>
      <c r="G8" s="11" t="s">
        <v>18</v>
      </c>
      <c r="H8" s="11">
        <v>5</v>
      </c>
      <c r="I8" s="11">
        <f t="shared" si="0"/>
        <v>79426.67</v>
      </c>
      <c r="J8" s="11">
        <f>30256.63+3449.36+9217.13+9378.7</f>
        <v>52301.82</v>
      </c>
      <c r="K8" s="11">
        <f>15222.56+947.64+8935.42+2019.23</f>
        <v>27124.85</v>
      </c>
      <c r="L8" s="21">
        <v>5137</v>
      </c>
    </row>
    <row r="9" ht="20.4" spans="1:12">
      <c r="A9" s="10">
        <v>5</v>
      </c>
      <c r="B9" s="13" t="s">
        <v>27</v>
      </c>
      <c r="C9" s="14" t="s">
        <v>28</v>
      </c>
      <c r="D9" s="11" t="s">
        <v>29</v>
      </c>
      <c r="E9" s="11" t="s">
        <v>30</v>
      </c>
      <c r="F9" s="15">
        <v>45256</v>
      </c>
      <c r="G9" s="11" t="s">
        <v>18</v>
      </c>
      <c r="H9" s="11">
        <v>5</v>
      </c>
      <c r="I9" s="11">
        <f t="shared" si="0"/>
        <v>247842.45</v>
      </c>
      <c r="J9" s="13">
        <v>117808.93</v>
      </c>
      <c r="K9" s="13">
        <v>130033.52</v>
      </c>
      <c r="L9" s="21">
        <v>60000</v>
      </c>
    </row>
    <row r="10" ht="20.4" spans="1:12">
      <c r="A10" s="10">
        <v>6</v>
      </c>
      <c r="B10" s="11" t="s">
        <v>31</v>
      </c>
      <c r="C10" s="11" t="s">
        <v>32</v>
      </c>
      <c r="D10" s="11" t="s">
        <v>33</v>
      </c>
      <c r="E10" s="11" t="s">
        <v>34</v>
      </c>
      <c r="F10" s="15">
        <v>45257</v>
      </c>
      <c r="G10" s="11" t="s">
        <v>18</v>
      </c>
      <c r="H10" s="11">
        <v>4</v>
      </c>
      <c r="I10" s="11">
        <f t="shared" si="0"/>
        <v>122668.31</v>
      </c>
      <c r="J10" s="11">
        <f>6635.86+10979.86+13496.57+5927.94+35201.82+7628.67+11983.74</f>
        <v>91854.46</v>
      </c>
      <c r="K10" s="11">
        <f>1875.53+2471.17+3550.87+1377.33+15377.68+2802.5+3358.77</f>
        <v>30813.85</v>
      </c>
      <c r="L10" s="21">
        <v>7285</v>
      </c>
    </row>
    <row r="11" ht="20.4" spans="1:12">
      <c r="A11" s="10">
        <v>7</v>
      </c>
      <c r="B11" s="11" t="s">
        <v>31</v>
      </c>
      <c r="C11" s="11" t="s">
        <v>35</v>
      </c>
      <c r="D11" s="11" t="s">
        <v>36</v>
      </c>
      <c r="E11" s="11" t="s">
        <v>36</v>
      </c>
      <c r="F11" s="15">
        <v>45135</v>
      </c>
      <c r="G11" s="11" t="s">
        <v>18</v>
      </c>
      <c r="H11" s="11">
        <v>1</v>
      </c>
      <c r="I11" s="11">
        <f t="shared" si="0"/>
        <v>45328.64</v>
      </c>
      <c r="J11" s="11">
        <f>21914.21+8572.12</f>
        <v>30486.33</v>
      </c>
      <c r="K11" s="11">
        <f>12698.64+2143.67</f>
        <v>14842.31</v>
      </c>
      <c r="L11" s="21">
        <v>1211</v>
      </c>
    </row>
    <row r="12" ht="20.4" spans="1:12">
      <c r="A12" s="10">
        <v>8</v>
      </c>
      <c r="B12" s="11" t="s">
        <v>31</v>
      </c>
      <c r="C12" s="11" t="s">
        <v>37</v>
      </c>
      <c r="D12" s="11" t="s">
        <v>38</v>
      </c>
      <c r="E12" s="11" t="s">
        <v>38</v>
      </c>
      <c r="F12" s="12">
        <v>44470</v>
      </c>
      <c r="G12" s="11" t="s">
        <v>39</v>
      </c>
      <c r="H12" s="11">
        <v>4</v>
      </c>
      <c r="I12" s="11">
        <f t="shared" si="0"/>
        <v>268051.53</v>
      </c>
      <c r="J12" s="11">
        <f>704.14+14298.75+7822.56+15515.53+6102.18+65028.21+7144.2+76712.46+6358.49+6794.31</f>
        <v>206480.83</v>
      </c>
      <c r="K12" s="11">
        <f>738.5+6364.95+2627.9+4340.4+1957.64+19790.08+2708.07+15787.65+4666.49+2589.02</f>
        <v>61570.7</v>
      </c>
      <c r="L12" s="21">
        <v>25785</v>
      </c>
    </row>
    <row r="13" ht="20.4" spans="1:12">
      <c r="A13" s="10">
        <v>9</v>
      </c>
      <c r="B13" s="11" t="s">
        <v>31</v>
      </c>
      <c r="C13" s="11" t="s">
        <v>40</v>
      </c>
      <c r="D13" s="11" t="s">
        <v>41</v>
      </c>
      <c r="E13" s="11" t="s">
        <v>41</v>
      </c>
      <c r="F13" s="15">
        <v>45078</v>
      </c>
      <c r="G13" s="11" t="s">
        <v>18</v>
      </c>
      <c r="H13" s="11">
        <v>1</v>
      </c>
      <c r="I13" s="11">
        <f t="shared" si="0"/>
        <v>73476.32</v>
      </c>
      <c r="J13" s="11">
        <f>29324.35+18543.36</f>
        <v>47867.71</v>
      </c>
      <c r="K13" s="11">
        <f>21110.99+4497.62</f>
        <v>25608.61</v>
      </c>
      <c r="L13" s="21">
        <v>4683</v>
      </c>
    </row>
    <row r="14" ht="20.4" spans="1:12">
      <c r="A14" s="10">
        <v>10</v>
      </c>
      <c r="B14" s="11" t="s">
        <v>31</v>
      </c>
      <c r="C14" s="11" t="s">
        <v>42</v>
      </c>
      <c r="D14" s="11" t="s">
        <v>43</v>
      </c>
      <c r="E14" s="11" t="s">
        <v>43</v>
      </c>
      <c r="F14" s="15">
        <v>45231</v>
      </c>
      <c r="G14" s="11" t="s">
        <v>18</v>
      </c>
      <c r="H14" s="11">
        <v>1</v>
      </c>
      <c r="I14" s="11">
        <f t="shared" si="0"/>
        <v>156884.96</v>
      </c>
      <c r="J14" s="11">
        <f>5067.93+3842.31+2112.08+94602.73+5901.2</f>
        <v>111526.25</v>
      </c>
      <c r="K14" s="11">
        <f>478.86+203.38+112.82+44199.7+363.95</f>
        <v>45358.71</v>
      </c>
      <c r="L14" s="21">
        <v>14143</v>
      </c>
    </row>
    <row r="15" ht="20.4" spans="1:12">
      <c r="A15" s="10">
        <v>11</v>
      </c>
      <c r="B15" s="11" t="s">
        <v>44</v>
      </c>
      <c r="C15" s="11" t="s">
        <v>45</v>
      </c>
      <c r="D15" s="11" t="s">
        <v>46</v>
      </c>
      <c r="E15" s="11" t="s">
        <v>47</v>
      </c>
      <c r="F15" s="15">
        <v>45193</v>
      </c>
      <c r="G15" s="11" t="s">
        <v>18</v>
      </c>
      <c r="H15" s="11">
        <v>6</v>
      </c>
      <c r="I15" s="11">
        <f t="shared" si="0"/>
        <v>305023.19</v>
      </c>
      <c r="J15" s="11">
        <f>124489.92+6749.21</f>
        <v>131239.13</v>
      </c>
      <c r="K15" s="11">
        <f>152985.5+3415.84+17382.72</f>
        <v>173784.06</v>
      </c>
      <c r="L15" s="21">
        <v>60000</v>
      </c>
    </row>
    <row r="16" ht="20.4" spans="1:12">
      <c r="A16" s="10">
        <v>12</v>
      </c>
      <c r="B16" s="11" t="s">
        <v>48</v>
      </c>
      <c r="C16" s="11" t="s">
        <v>49</v>
      </c>
      <c r="D16" s="11" t="s">
        <v>50</v>
      </c>
      <c r="E16" s="11" t="s">
        <v>51</v>
      </c>
      <c r="F16" s="12">
        <v>44914</v>
      </c>
      <c r="G16" s="11" t="s">
        <v>18</v>
      </c>
      <c r="H16" s="11">
        <v>5</v>
      </c>
      <c r="I16" s="11">
        <f t="shared" si="0"/>
        <v>197961.03</v>
      </c>
      <c r="J16" s="11">
        <f>62045.5+37482.77+18257.26+6642.27+5699.58</f>
        <v>130127.38</v>
      </c>
      <c r="K16" s="11">
        <f>30653.53+33779.26+3400.86</f>
        <v>67833.65</v>
      </c>
      <c r="L16" s="21">
        <v>25047</v>
      </c>
    </row>
    <row r="17" ht="20.4" spans="1:12">
      <c r="A17" s="10">
        <v>13</v>
      </c>
      <c r="B17" s="13" t="s">
        <v>52</v>
      </c>
      <c r="C17" s="13" t="s">
        <v>53</v>
      </c>
      <c r="D17" s="13" t="s">
        <v>54</v>
      </c>
      <c r="E17" s="13" t="s">
        <v>54</v>
      </c>
      <c r="F17" s="15">
        <v>44488</v>
      </c>
      <c r="G17" s="13" t="s">
        <v>39</v>
      </c>
      <c r="H17" s="13">
        <v>6</v>
      </c>
      <c r="I17" s="11">
        <f t="shared" si="0"/>
        <v>655450.96</v>
      </c>
      <c r="J17" s="11">
        <f>5456.86+3083.44+3184.21+4847.23+9603.71+11034.6+2977.72+2517.36+5943.67+41667.89+3200.67+338465.33+49596.59+11399.51+13654.95+16675.54+15133.64+2805.76+4600+377.64</f>
        <v>546226.32</v>
      </c>
      <c r="K17" s="11">
        <f>1840.96+834.66+840.61+704.68+839.43+1507.3+205.75+217.68+286.8+7000.55+576.79+61136.08+11009.7+3589.37+5456.53+6197.97+5667.46+575.76+650+86.56</f>
        <v>109224.64</v>
      </c>
      <c r="L17" s="21">
        <v>54574</v>
      </c>
    </row>
    <row r="18" ht="20.4" spans="1:12">
      <c r="A18" s="10">
        <v>14</v>
      </c>
      <c r="B18" s="13" t="s">
        <v>55</v>
      </c>
      <c r="C18" s="13" t="s">
        <v>56</v>
      </c>
      <c r="D18" s="13" t="s">
        <v>57</v>
      </c>
      <c r="E18" s="14" t="s">
        <v>57</v>
      </c>
      <c r="F18" s="12">
        <v>45256</v>
      </c>
      <c r="G18" s="13" t="s">
        <v>18</v>
      </c>
      <c r="H18" s="13">
        <v>5</v>
      </c>
      <c r="I18" s="11">
        <f t="shared" si="0"/>
        <v>455559.16</v>
      </c>
      <c r="J18" s="13">
        <v>250105.07</v>
      </c>
      <c r="K18" s="13">
        <v>205454.09</v>
      </c>
      <c r="L18" s="21">
        <v>60000</v>
      </c>
    </row>
    <row r="19" ht="20.4" spans="1:12">
      <c r="A19" s="10">
        <v>15</v>
      </c>
      <c r="B19" s="11" t="s">
        <v>58</v>
      </c>
      <c r="C19" s="11" t="s">
        <v>59</v>
      </c>
      <c r="D19" s="11" t="s">
        <v>60</v>
      </c>
      <c r="E19" s="11" t="s">
        <v>61</v>
      </c>
      <c r="F19" s="12">
        <v>45072</v>
      </c>
      <c r="G19" s="13" t="s">
        <v>18</v>
      </c>
      <c r="H19" s="11">
        <v>5</v>
      </c>
      <c r="I19" s="11">
        <f t="shared" si="0"/>
        <v>44909.69</v>
      </c>
      <c r="J19" s="11">
        <f>3181.25+477.68+802.46+235.7+8695.24+8058.75+1637.19+1486.53</f>
        <v>24574.8</v>
      </c>
      <c r="K19" s="11">
        <f>2557.37+2565.71+1439.84+2699.72+263.08+2336.33+2394.76+6078.08</f>
        <v>20334.89</v>
      </c>
      <c r="L19" s="21">
        <v>3100</v>
      </c>
    </row>
    <row r="20" ht="20.4" spans="1:12">
      <c r="A20" s="10">
        <v>16</v>
      </c>
      <c r="B20" s="11" t="s">
        <v>62</v>
      </c>
      <c r="C20" s="11" t="s">
        <v>63</v>
      </c>
      <c r="D20" s="11" t="s">
        <v>64</v>
      </c>
      <c r="E20" s="11" t="s">
        <v>64</v>
      </c>
      <c r="F20" s="12">
        <v>45231</v>
      </c>
      <c r="G20" s="13" t="s">
        <v>18</v>
      </c>
      <c r="H20" s="11">
        <v>3</v>
      </c>
      <c r="I20" s="11">
        <f t="shared" si="0"/>
        <v>97828.44</v>
      </c>
      <c r="J20" s="11">
        <v>45630.92</v>
      </c>
      <c r="K20" s="11">
        <v>52197.52</v>
      </c>
      <c r="L20" s="21">
        <v>18989</v>
      </c>
    </row>
    <row r="21" ht="20.4" spans="1:12">
      <c r="A21" s="10">
        <v>17</v>
      </c>
      <c r="B21" s="11" t="s">
        <v>65</v>
      </c>
      <c r="C21" s="11" t="s">
        <v>66</v>
      </c>
      <c r="D21" s="11" t="s">
        <v>67</v>
      </c>
      <c r="E21" s="11" t="s">
        <v>67</v>
      </c>
      <c r="F21" s="12">
        <v>45170</v>
      </c>
      <c r="G21" s="13" t="s">
        <v>18</v>
      </c>
      <c r="H21" s="11">
        <v>2</v>
      </c>
      <c r="I21" s="11">
        <f t="shared" si="0"/>
        <v>181776.92</v>
      </c>
      <c r="J21" s="11">
        <f>5234.93+10653.84+69878.64+7080.95+12367.03+15690.52+14216.16+10012.17</f>
        <v>145134.24</v>
      </c>
      <c r="K21" s="11">
        <f>1962.53+2338.57+22730.32+919.33+3847.12+1885.02+1852.43+1107.36</f>
        <v>36642.68</v>
      </c>
      <c r="L21" s="21">
        <v>9325</v>
      </c>
    </row>
    <row r="22" ht="20.4" spans="1:12">
      <c r="A22" s="10">
        <v>18</v>
      </c>
      <c r="B22" s="11" t="s">
        <v>65</v>
      </c>
      <c r="C22" s="11" t="s">
        <v>68</v>
      </c>
      <c r="D22" s="11" t="s">
        <v>69</v>
      </c>
      <c r="E22" s="11" t="s">
        <v>69</v>
      </c>
      <c r="F22" s="12">
        <v>44501</v>
      </c>
      <c r="G22" s="13" t="s">
        <v>18</v>
      </c>
      <c r="H22" s="11">
        <v>3</v>
      </c>
      <c r="I22" s="11">
        <f t="shared" si="0"/>
        <v>37459.77</v>
      </c>
      <c r="J22" s="11">
        <v>21910.57</v>
      </c>
      <c r="K22" s="11">
        <v>15549.2</v>
      </c>
      <c r="L22" s="21">
        <v>1387</v>
      </c>
    </row>
    <row r="23" ht="20.4" spans="1:12">
      <c r="A23" s="10">
        <v>19</v>
      </c>
      <c r="B23" s="11" t="s">
        <v>65</v>
      </c>
      <c r="C23" s="11" t="s">
        <v>70</v>
      </c>
      <c r="D23" s="11" t="s">
        <v>71</v>
      </c>
      <c r="E23" s="11" t="s">
        <v>71</v>
      </c>
      <c r="F23" s="15">
        <v>44805</v>
      </c>
      <c r="G23" s="13" t="s">
        <v>18</v>
      </c>
      <c r="H23" s="13">
        <v>6</v>
      </c>
      <c r="I23" s="11">
        <f t="shared" si="0"/>
        <v>60385.16</v>
      </c>
      <c r="J23" s="11">
        <f>9485.79+11073.53+8409.79+4911.65</f>
        <v>33880.76</v>
      </c>
      <c r="K23" s="11">
        <f>4792.13+12236.13+751.16+8724.98</f>
        <v>26504.4</v>
      </c>
      <c r="L23" s="21">
        <v>4951</v>
      </c>
    </row>
  </sheetData>
  <mergeCells count="11">
    <mergeCell ref="A1:L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</mergeCells>
  <pageMargins left="0.511805555555556" right="0.550694444444444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目田</cp:lastModifiedBy>
  <dcterms:created xsi:type="dcterms:W3CDTF">2023-03-02T08:14:00Z</dcterms:created>
  <dcterms:modified xsi:type="dcterms:W3CDTF">2024-01-22T06:32:52Z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AB533545FD264AB18539510B024F1782_13</vt:lpwstr>
  </property>
</Properties>
</file>