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平利县2023年度第二批防止因病返贫专项救助名单" sheetId="4" r:id="rId1"/>
  </sheets>
  <definedNames>
    <definedName name="_xlnm._FilterDatabase" localSheetId="0" hidden="1">平利县2023年度第二批防止因病返贫专项救助名单!$A$1:$L$29</definedName>
    <definedName name="_xlnm.Print_Titles" localSheetId="0">平利县2023年度第二批防止因病返贫专项救助名单!$2:$3</definedName>
  </definedNames>
  <calcPr calcId="144525"/>
</workbook>
</file>

<file path=xl/sharedStrings.xml><?xml version="1.0" encoding="utf-8"?>
<sst xmlns="http://schemas.openxmlformats.org/spreadsheetml/2006/main" count="142" uniqueCount="89">
  <si>
    <t>平利县2023年度第二批防止因病返贫专项救助名单</t>
  </si>
  <si>
    <t>序号</t>
  </si>
  <si>
    <t>镇</t>
  </si>
  <si>
    <t>村</t>
  </si>
  <si>
    <t>申请人</t>
  </si>
  <si>
    <t>患者姓名</t>
  </si>
  <si>
    <t>风险识别时间</t>
  </si>
  <si>
    <t>易返贫致贫户(监测对象)类型</t>
  </si>
  <si>
    <t>家庭人口</t>
  </si>
  <si>
    <t>救助情况</t>
  </si>
  <si>
    <t>住院总费用</t>
  </si>
  <si>
    <t>医保报销</t>
  </si>
  <si>
    <t>自付费用</t>
  </si>
  <si>
    <t>实际救助金额</t>
  </si>
  <si>
    <t>—</t>
  </si>
  <si>
    <t>大贵镇</t>
  </si>
  <si>
    <t>儒林堡村</t>
  </si>
  <si>
    <t>王进军</t>
  </si>
  <si>
    <t>突发严重困难户</t>
  </si>
  <si>
    <t>湘子寨村</t>
  </si>
  <si>
    <t>张胜明</t>
  </si>
  <si>
    <t>英善银</t>
  </si>
  <si>
    <t>毛坝岭村</t>
  </si>
  <si>
    <t>陈衍泽</t>
  </si>
  <si>
    <t>陈兴波</t>
  </si>
  <si>
    <t>脱贫不稳定户</t>
  </si>
  <si>
    <t>西河镇</t>
  </si>
  <si>
    <t>三合村</t>
  </si>
  <si>
    <t>叶从秀</t>
  </si>
  <si>
    <t>段家河村</t>
  </si>
  <si>
    <t>吴高强</t>
  </si>
  <si>
    <t>兴隆镇</t>
  </si>
  <si>
    <t>新场街村</t>
  </si>
  <si>
    <t>李相文</t>
  </si>
  <si>
    <t>李鑫森</t>
  </si>
  <si>
    <t>广佛镇</t>
  </si>
  <si>
    <t>东山寨村</t>
  </si>
  <si>
    <t>黄朝菊</t>
  </si>
  <si>
    <t>黄嘉怡</t>
  </si>
  <si>
    <t>柳林子村</t>
  </si>
  <si>
    <t>张国全</t>
  </si>
  <si>
    <t>塘坊村</t>
  </si>
  <si>
    <t>王伟</t>
  </si>
  <si>
    <t>八角庙村</t>
  </si>
  <si>
    <t>王继富</t>
  </si>
  <si>
    <t>万贤美</t>
  </si>
  <si>
    <t>城关镇</t>
  </si>
  <si>
    <t>龙头村</t>
  </si>
  <si>
    <t>夏辉敏</t>
  </si>
  <si>
    <t>魏思晨</t>
  </si>
  <si>
    <t>叶金沟村</t>
  </si>
  <si>
    <t>邓宜周</t>
  </si>
  <si>
    <t>白果社区</t>
  </si>
  <si>
    <t>王波</t>
  </si>
  <si>
    <t>张大翠</t>
  </si>
  <si>
    <t>三阳镇</t>
  </si>
  <si>
    <t>兰家垭村</t>
  </si>
  <si>
    <t>王庆成</t>
  </si>
  <si>
    <t>小富沟村</t>
  </si>
  <si>
    <t>刘应成</t>
  </si>
  <si>
    <t>湖河村</t>
  </si>
  <si>
    <t>朱文清</t>
  </si>
  <si>
    <t>孙合意</t>
  </si>
  <si>
    <t>蒿子坝村</t>
  </si>
  <si>
    <t>王安付</t>
  </si>
  <si>
    <t>丁智琴</t>
  </si>
  <si>
    <t>长安镇</t>
  </si>
  <si>
    <t>高峰村</t>
  </si>
  <si>
    <t>康俊</t>
  </si>
  <si>
    <t>梁家桥村</t>
  </si>
  <si>
    <t>饶朝艳</t>
  </si>
  <si>
    <t>中原村</t>
  </si>
  <si>
    <t>梁祖友</t>
  </si>
  <si>
    <t>梁银盈</t>
  </si>
  <si>
    <t>洛河镇</t>
  </si>
  <si>
    <t>六一村</t>
  </si>
  <si>
    <t>唐大华</t>
  </si>
  <si>
    <t>双垭村</t>
  </si>
  <si>
    <t>罗贵祥</t>
  </si>
  <si>
    <t>王中会</t>
  </si>
  <si>
    <t>边缘易致贫户</t>
  </si>
  <si>
    <t>南坪街村</t>
  </si>
  <si>
    <t>朱波</t>
  </si>
  <si>
    <t>陈礼菊</t>
  </si>
  <si>
    <t>徐传哲</t>
  </si>
  <si>
    <t>正阳镇</t>
  </si>
  <si>
    <t>泗水坪村</t>
  </si>
  <si>
    <t>万国银</t>
  </si>
  <si>
    <t>孙成芳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</si>
</sst>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</numFmts>
  <fonts count="28">
    <font>
      <sz val="11"/>
      <color theme="1"/>
      <name val="宋体"/>
      <charset val="134"/>
      <scheme val="minor"/>
    </font>
    <font>
      <sz val="18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b/>
      <sz val="48"/>
      <name val="方正小标宋简体"/>
      <charset val="134"/>
    </font>
    <font>
      <sz val="22"/>
      <name val="宋体"/>
      <charset val="134"/>
      <scheme val="major"/>
    </font>
    <font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5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57" fontId="4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tabSelected="1" zoomScale="55" zoomScaleNormal="55" workbookViewId="0">
      <pane ySplit="3" topLeftCell="A4" activePane="bottomLeft" state="frozen"/>
      <selection/>
      <selection pane="bottomLeft" activeCell="A1" sqref="A1:L1"/>
    </sheetView>
  </sheetViews>
  <sheetFormatPr defaultColWidth="9" defaultRowHeight="27"/>
  <cols>
    <col min="1" max="6" width="25.625" style="4" customWidth="1"/>
    <col min="7" max="7" width="45.675" style="4" customWidth="1"/>
    <col min="8" max="11" width="25.625" style="4" customWidth="1"/>
    <col min="12" max="12" width="25.625" style="5" customWidth="1"/>
    <col min="13" max="13" width="10.5583333333333" style="6"/>
    <col min="14" max="17" width="9" style="6"/>
    <col min="18" max="18" width="12.6333333333333" style="6"/>
    <col min="19" max="16384" width="9" style="6"/>
  </cols>
  <sheetData>
    <row r="1" ht="130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53" customHeight="1" spans="1:12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9" t="s">
        <v>8</v>
      </c>
      <c r="I2" s="15" t="s">
        <v>9</v>
      </c>
      <c r="J2" s="15"/>
      <c r="K2" s="15"/>
      <c r="L2" s="21"/>
    </row>
    <row r="3" s="1" customFormat="1" ht="53" customHeight="1" spans="1:12">
      <c r="A3" s="11"/>
      <c r="B3" s="9"/>
      <c r="C3" s="9"/>
      <c r="D3" s="9"/>
      <c r="E3" s="9"/>
      <c r="F3" s="12"/>
      <c r="G3" s="12"/>
      <c r="H3" s="9"/>
      <c r="I3" s="9" t="s">
        <v>10</v>
      </c>
      <c r="J3" s="9" t="s">
        <v>11</v>
      </c>
      <c r="K3" s="9" t="s">
        <v>12</v>
      </c>
      <c r="L3" s="22" t="s">
        <v>13</v>
      </c>
    </row>
    <row r="4" ht="41" customHeight="1" spans="1:12">
      <c r="A4" s="13"/>
      <c r="B4" s="14"/>
      <c r="C4" s="14"/>
      <c r="D4" s="14"/>
      <c r="E4" s="14"/>
      <c r="F4" s="14"/>
      <c r="G4" s="14"/>
      <c r="H4" s="15"/>
      <c r="I4" s="9" t="s">
        <v>14</v>
      </c>
      <c r="J4" s="9" t="s">
        <v>14</v>
      </c>
      <c r="K4" s="9" t="s">
        <v>14</v>
      </c>
      <c r="L4" s="23">
        <f>SUM(L5:L29)</f>
        <v>338132</v>
      </c>
    </row>
    <row r="5" s="2" customFormat="1" ht="73" customHeight="1" spans="1:12">
      <c r="A5" s="13">
        <v>1</v>
      </c>
      <c r="B5" s="16" t="s">
        <v>15</v>
      </c>
      <c r="C5" s="16" t="s">
        <v>16</v>
      </c>
      <c r="D5" s="16" t="s">
        <v>17</v>
      </c>
      <c r="E5" s="16" t="s">
        <v>17</v>
      </c>
      <c r="F5" s="17">
        <v>44866</v>
      </c>
      <c r="G5" s="16" t="s">
        <v>18</v>
      </c>
      <c r="H5" s="16">
        <v>5</v>
      </c>
      <c r="I5" s="16">
        <f>J5+K5</f>
        <v>116416.76</v>
      </c>
      <c r="J5" s="16">
        <f>37478.35+11015.15+5246.06+8514.8+4005.92+4325.39+1730.15</f>
        <v>72315.82</v>
      </c>
      <c r="K5" s="16">
        <f>1319.5+3614.59+4666.16+34500.69</f>
        <v>44100.94</v>
      </c>
      <c r="L5" s="23">
        <v>13640</v>
      </c>
    </row>
    <row r="6" s="2" customFormat="1" ht="73" customHeight="1" spans="1:12">
      <c r="A6" s="13">
        <v>2</v>
      </c>
      <c r="B6" s="16" t="s">
        <v>15</v>
      </c>
      <c r="C6" s="16" t="s">
        <v>19</v>
      </c>
      <c r="D6" s="16" t="s">
        <v>20</v>
      </c>
      <c r="E6" s="16" t="s">
        <v>21</v>
      </c>
      <c r="F6" s="17">
        <v>44986</v>
      </c>
      <c r="G6" s="16" t="s">
        <v>18</v>
      </c>
      <c r="H6" s="16">
        <v>3</v>
      </c>
      <c r="I6" s="16">
        <f>J6+K6</f>
        <v>170497</v>
      </c>
      <c r="J6" s="16">
        <v>142377.38</v>
      </c>
      <c r="K6" s="16">
        <v>28119.62</v>
      </c>
      <c r="L6" s="23">
        <v>5436</v>
      </c>
    </row>
    <row r="7" s="2" customFormat="1" ht="73" customHeight="1" spans="1:12">
      <c r="A7" s="13">
        <v>3</v>
      </c>
      <c r="B7" s="18" t="s">
        <v>15</v>
      </c>
      <c r="C7" s="19" t="s">
        <v>22</v>
      </c>
      <c r="D7" s="16" t="s">
        <v>23</v>
      </c>
      <c r="E7" s="16" t="s">
        <v>24</v>
      </c>
      <c r="F7" s="20">
        <v>45170</v>
      </c>
      <c r="G7" s="18" t="s">
        <v>25</v>
      </c>
      <c r="H7" s="16">
        <v>6</v>
      </c>
      <c r="I7" s="18">
        <v>131322.17</v>
      </c>
      <c r="J7" s="18">
        <v>76405.55</v>
      </c>
      <c r="K7" s="18">
        <v>54916.62</v>
      </c>
      <c r="L7" s="23">
        <v>20212</v>
      </c>
    </row>
    <row r="8" s="2" customFormat="1" ht="73" customHeight="1" spans="1:12">
      <c r="A8" s="13">
        <v>4</v>
      </c>
      <c r="B8" s="16" t="s">
        <v>26</v>
      </c>
      <c r="C8" s="16" t="s">
        <v>27</v>
      </c>
      <c r="D8" s="16" t="s">
        <v>28</v>
      </c>
      <c r="E8" s="16" t="s">
        <v>28</v>
      </c>
      <c r="F8" s="17">
        <v>44713</v>
      </c>
      <c r="G8" s="16" t="s">
        <v>18</v>
      </c>
      <c r="H8" s="16">
        <v>2</v>
      </c>
      <c r="I8" s="16">
        <f>J8+K8</f>
        <v>136960.16</v>
      </c>
      <c r="J8" s="16">
        <f>15706.05+8012.18+9922.18+3221+3768.79+2016.12+9611.79+54559.08+1665.57+2202.99</f>
        <v>110685.75</v>
      </c>
      <c r="K8" s="16">
        <f>2114.61+1988.74+1073.02+668.82+923.96+1402.96+2787.04+14498.31+376.21+440.74</f>
        <v>26274.41</v>
      </c>
      <c r="L8" s="23">
        <v>3784</v>
      </c>
    </row>
    <row r="9" s="2" customFormat="1" ht="73" customHeight="1" spans="1:12">
      <c r="A9" s="13">
        <v>5</v>
      </c>
      <c r="B9" s="16" t="s">
        <v>26</v>
      </c>
      <c r="C9" s="16" t="s">
        <v>29</v>
      </c>
      <c r="D9" s="16" t="s">
        <v>30</v>
      </c>
      <c r="E9" s="16" t="s">
        <v>30</v>
      </c>
      <c r="F9" s="17">
        <v>44896</v>
      </c>
      <c r="G9" s="16" t="s">
        <v>18</v>
      </c>
      <c r="H9" s="16">
        <v>3</v>
      </c>
      <c r="I9" s="16">
        <f>J9+K9</f>
        <v>119936.63</v>
      </c>
      <c r="J9" s="16">
        <f>1590.22+7028.43+261.37+2243.05+3287.37+2696.67+23667.37+14418.69+3956.66+1000.9+8920.13+4355.2+3375.46+4244.12</f>
        <v>81045.64</v>
      </c>
      <c r="K9" s="16">
        <f>1355.51+1697.95+2262.94+1291.82+1137.76+1065.96+11830.52+6066.26+476.05+109.82+8479.93+1179.49+870.53+1066.45</f>
        <v>38890.99</v>
      </c>
      <c r="L9" s="23">
        <v>8190</v>
      </c>
    </row>
    <row r="10" s="2" customFormat="1" ht="73" customHeight="1" spans="1:12">
      <c r="A10" s="13">
        <v>6</v>
      </c>
      <c r="B10" s="16" t="s">
        <v>31</v>
      </c>
      <c r="C10" s="16" t="s">
        <v>32</v>
      </c>
      <c r="D10" s="16" t="s">
        <v>33</v>
      </c>
      <c r="E10" s="16" t="s">
        <v>34</v>
      </c>
      <c r="F10" s="17">
        <v>44743</v>
      </c>
      <c r="G10" s="16" t="s">
        <v>18</v>
      </c>
      <c r="H10" s="16">
        <v>3</v>
      </c>
      <c r="I10" s="16">
        <f>J10+K10</f>
        <v>54639.22</v>
      </c>
      <c r="J10" s="16">
        <f>4945.93+5439.59+1500.34+12071.5+13259.12</f>
        <v>37216.48</v>
      </c>
      <c r="K10" s="16">
        <f>6451.5+1487.71+3080.02+2766.95+3636.56</f>
        <v>17422.74</v>
      </c>
      <c r="L10" s="23">
        <v>1856</v>
      </c>
    </row>
    <row r="11" s="2" customFormat="1" ht="73" customHeight="1" spans="1:12">
      <c r="A11" s="13">
        <v>7</v>
      </c>
      <c r="B11" s="16" t="s">
        <v>35</v>
      </c>
      <c r="C11" s="16" t="s">
        <v>36</v>
      </c>
      <c r="D11" s="16" t="s">
        <v>37</v>
      </c>
      <c r="E11" s="16" t="s">
        <v>38</v>
      </c>
      <c r="F11" s="20">
        <v>43770</v>
      </c>
      <c r="G11" s="18" t="s">
        <v>25</v>
      </c>
      <c r="H11" s="16">
        <v>3</v>
      </c>
      <c r="I11" s="16">
        <f>J11+K11</f>
        <v>46913.95</v>
      </c>
      <c r="J11" s="16">
        <f>21390.53+5339.11</f>
        <v>26729.64</v>
      </c>
      <c r="K11" s="16">
        <f>1333.36+18850.95</f>
        <v>20184.31</v>
      </c>
      <c r="L11" s="23">
        <v>3055</v>
      </c>
    </row>
    <row r="12" s="2" customFormat="1" ht="73" customHeight="1" spans="1:12">
      <c r="A12" s="13">
        <v>8</v>
      </c>
      <c r="B12" s="16" t="s">
        <v>35</v>
      </c>
      <c r="C12" s="16" t="s">
        <v>39</v>
      </c>
      <c r="D12" s="16" t="s">
        <v>40</v>
      </c>
      <c r="E12" s="16" t="s">
        <v>40</v>
      </c>
      <c r="F12" s="17">
        <v>44501</v>
      </c>
      <c r="G12" s="16" t="s">
        <v>18</v>
      </c>
      <c r="H12" s="16">
        <v>5</v>
      </c>
      <c r="I12" s="16">
        <f>J12+K12</f>
        <v>135354.98</v>
      </c>
      <c r="J12" s="16">
        <f>10536.98+4072.37+61359.69+20625.27+9839.51+9355.88</f>
        <v>115789.7</v>
      </c>
      <c r="K12" s="16">
        <f>1721.93+446.49+966.83+4472.74+8310.2+3647.09</f>
        <v>19565.28</v>
      </c>
      <c r="L12" s="23">
        <v>2391</v>
      </c>
    </row>
    <row r="13" s="2" customFormat="1" ht="73" customHeight="1" spans="1:12">
      <c r="A13" s="13">
        <v>9</v>
      </c>
      <c r="B13" s="18" t="s">
        <v>35</v>
      </c>
      <c r="C13" s="18" t="s">
        <v>41</v>
      </c>
      <c r="D13" s="18" t="s">
        <v>42</v>
      </c>
      <c r="E13" s="18" t="s">
        <v>42</v>
      </c>
      <c r="F13" s="20">
        <v>45170</v>
      </c>
      <c r="G13" s="18" t="s">
        <v>18</v>
      </c>
      <c r="H13" s="18">
        <v>2</v>
      </c>
      <c r="I13" s="18">
        <f>SUM(J13:K13)</f>
        <v>253881.47</v>
      </c>
      <c r="J13" s="18">
        <f>162646.15+2977.57</f>
        <v>165623.72</v>
      </c>
      <c r="K13" s="18">
        <f>86199.09+2058.66</f>
        <v>88257.75</v>
      </c>
      <c r="L13" s="23">
        <v>43042</v>
      </c>
    </row>
    <row r="14" s="2" customFormat="1" ht="73" customHeight="1" spans="1:12">
      <c r="A14" s="13">
        <v>10</v>
      </c>
      <c r="B14" s="18" t="s">
        <v>35</v>
      </c>
      <c r="C14" s="18" t="s">
        <v>43</v>
      </c>
      <c r="D14" s="18" t="s">
        <v>44</v>
      </c>
      <c r="E14" s="19" t="s">
        <v>45</v>
      </c>
      <c r="F14" s="17">
        <v>44470</v>
      </c>
      <c r="G14" s="18" t="s">
        <v>25</v>
      </c>
      <c r="H14" s="18">
        <v>2</v>
      </c>
      <c r="I14" s="18">
        <f>SUM(J14:K14)</f>
        <v>67547.47</v>
      </c>
      <c r="J14" s="18">
        <f>24471.21+14127.07</f>
        <v>38598.28</v>
      </c>
      <c r="K14" s="18">
        <f>14083.11+14866.08</f>
        <v>28949.19</v>
      </c>
      <c r="L14" s="23">
        <v>5685</v>
      </c>
    </row>
    <row r="15" s="2" customFormat="1" ht="73" customHeight="1" spans="1:12">
      <c r="A15" s="13">
        <v>11</v>
      </c>
      <c r="B15" s="16" t="s">
        <v>46</v>
      </c>
      <c r="C15" s="16" t="s">
        <v>47</v>
      </c>
      <c r="D15" s="16" t="s">
        <v>48</v>
      </c>
      <c r="E15" s="16" t="s">
        <v>49</v>
      </c>
      <c r="F15" s="17">
        <v>44501</v>
      </c>
      <c r="G15" s="16" t="s">
        <v>18</v>
      </c>
      <c r="H15" s="16">
        <v>3</v>
      </c>
      <c r="I15" s="16">
        <f>J15+K15</f>
        <v>279888.66</v>
      </c>
      <c r="J15" s="16">
        <f>43604.49+9486.3+7815.62+5080.15+2188.38+2736.36+1826.53+727.86+5231.97+3923.98+1046.39+2169.08+1626.81+433.82+7142.26+11666.4+5456.2+2344.24+29434.26+24639.63+4681.07+34542.02+7167.2</f>
        <v>214971.02</v>
      </c>
      <c r="K15" s="16">
        <f>13492.45+5106.78+6278.62+1503.84+6109.54+1034.21+2076.17+2700.96+1867.22+167.17+10989.52+8828.16+1283.38+1803.96+1675.66</f>
        <v>64917.64</v>
      </c>
      <c r="L15" s="23">
        <v>27459</v>
      </c>
    </row>
    <row r="16" s="2" customFormat="1" ht="73" customHeight="1" spans="1:12">
      <c r="A16" s="13">
        <v>12</v>
      </c>
      <c r="B16" s="16" t="s">
        <v>46</v>
      </c>
      <c r="C16" s="16" t="s">
        <v>50</v>
      </c>
      <c r="D16" s="16" t="s">
        <v>51</v>
      </c>
      <c r="E16" s="16" t="s">
        <v>51</v>
      </c>
      <c r="F16" s="17">
        <v>45108</v>
      </c>
      <c r="G16" s="16" t="s">
        <v>18</v>
      </c>
      <c r="H16" s="16">
        <v>4</v>
      </c>
      <c r="I16" s="16">
        <f>J16+K16</f>
        <v>125304.25</v>
      </c>
      <c r="J16" s="16">
        <f>55147.68+3326.23</f>
        <v>58473.91</v>
      </c>
      <c r="K16" s="16">
        <f>64367.41+2462.93</f>
        <v>66830.34</v>
      </c>
      <c r="L16" s="23">
        <v>28415</v>
      </c>
    </row>
    <row r="17" s="2" customFormat="1" ht="73" customHeight="1" spans="1:12">
      <c r="A17" s="13">
        <v>13</v>
      </c>
      <c r="B17" s="16" t="s">
        <v>46</v>
      </c>
      <c r="C17" s="16" t="s">
        <v>52</v>
      </c>
      <c r="D17" s="16" t="s">
        <v>53</v>
      </c>
      <c r="E17" s="16" t="s">
        <v>54</v>
      </c>
      <c r="F17" s="17">
        <v>45047</v>
      </c>
      <c r="G17" s="16" t="s">
        <v>18</v>
      </c>
      <c r="H17" s="16">
        <v>4</v>
      </c>
      <c r="I17" s="16">
        <f>J17+K17</f>
        <v>91998.81</v>
      </c>
      <c r="J17" s="16">
        <f>2289.03+12690.47+2960.01+36685.73+1511.19+1509.49+3124.73</f>
        <v>60770.65</v>
      </c>
      <c r="K17" s="16">
        <f>989+4975.51+204.77+13801.42+10107.09+331.29+819.08</f>
        <v>31228.16</v>
      </c>
      <c r="L17" s="23">
        <v>4820</v>
      </c>
    </row>
    <row r="18" s="2" customFormat="1" ht="73" customHeight="1" spans="1:12">
      <c r="A18" s="13">
        <v>14</v>
      </c>
      <c r="B18" s="16" t="s">
        <v>55</v>
      </c>
      <c r="C18" s="16" t="s">
        <v>56</v>
      </c>
      <c r="D18" s="16" t="s">
        <v>57</v>
      </c>
      <c r="E18" s="16" t="s">
        <v>57</v>
      </c>
      <c r="F18" s="17">
        <v>45047</v>
      </c>
      <c r="G18" s="16" t="s">
        <v>18</v>
      </c>
      <c r="H18" s="16">
        <v>6</v>
      </c>
      <c r="I18" s="16">
        <f>J18+K18</f>
        <v>226634.72</v>
      </c>
      <c r="J18" s="16">
        <f>50409.88+1466.69+41097.01+28842.02+39424.4</f>
        <v>161240</v>
      </c>
      <c r="K18" s="16">
        <f>36453.3+392.67+13814.29+7980.09+6754.37</f>
        <v>65394.72</v>
      </c>
      <c r="L18" s="23">
        <v>22315</v>
      </c>
    </row>
    <row r="19" s="2" customFormat="1" ht="73" customHeight="1" spans="1:12">
      <c r="A19" s="13">
        <v>15</v>
      </c>
      <c r="B19" s="16" t="s">
        <v>55</v>
      </c>
      <c r="C19" s="16" t="s">
        <v>58</v>
      </c>
      <c r="D19" s="16" t="s">
        <v>59</v>
      </c>
      <c r="E19" s="16" t="s">
        <v>59</v>
      </c>
      <c r="F19" s="20">
        <v>45139</v>
      </c>
      <c r="G19" s="18" t="s">
        <v>18</v>
      </c>
      <c r="H19" s="18">
        <v>3</v>
      </c>
      <c r="I19" s="18">
        <f>SUM(J19:K19)</f>
        <v>121605.59</v>
      </c>
      <c r="J19" s="16">
        <f>4514.38+166.66+7377.43+1532.12+53645.09+1524.23</f>
        <v>68759.91</v>
      </c>
      <c r="K19" s="16">
        <f>5578.29+1563.71+5391.48+381.08+39591.54+339.58</f>
        <v>52845.68</v>
      </c>
      <c r="L19" s="23">
        <v>19281</v>
      </c>
    </row>
    <row r="20" s="2" customFormat="1" ht="73" customHeight="1" spans="1:12">
      <c r="A20" s="13">
        <v>16</v>
      </c>
      <c r="B20" s="16" t="s">
        <v>55</v>
      </c>
      <c r="C20" s="16" t="s">
        <v>60</v>
      </c>
      <c r="D20" s="16" t="s">
        <v>61</v>
      </c>
      <c r="E20" s="16" t="s">
        <v>62</v>
      </c>
      <c r="F20" s="20">
        <v>45047</v>
      </c>
      <c r="G20" s="18" t="s">
        <v>18</v>
      </c>
      <c r="H20" s="18">
        <v>2</v>
      </c>
      <c r="I20" s="18">
        <f>SUM(J20:K20)</f>
        <v>128627.29</v>
      </c>
      <c r="J20" s="16">
        <f>12959.61+14850.89+48527.78+3386.4+793.14</f>
        <v>80517.82</v>
      </c>
      <c r="K20" s="16">
        <f>3112.44+3381.87+39020.76+1511.38+1083.02</f>
        <v>48109.47</v>
      </c>
      <c r="L20" s="23">
        <v>14212</v>
      </c>
    </row>
    <row r="21" s="2" customFormat="1" ht="73" customHeight="1" spans="1:12">
      <c r="A21" s="13">
        <v>17</v>
      </c>
      <c r="B21" s="16" t="s">
        <v>55</v>
      </c>
      <c r="C21" s="16" t="s">
        <v>63</v>
      </c>
      <c r="D21" s="16" t="s">
        <v>64</v>
      </c>
      <c r="E21" s="16" t="s">
        <v>65</v>
      </c>
      <c r="F21" s="17">
        <v>45139</v>
      </c>
      <c r="G21" s="16" t="s">
        <v>18</v>
      </c>
      <c r="H21" s="16">
        <v>6</v>
      </c>
      <c r="I21" s="16">
        <f>J21+K21</f>
        <v>240316.72</v>
      </c>
      <c r="J21" s="16">
        <f>386.99+6677.49+110747.42+22957.45</f>
        <v>140769.35</v>
      </c>
      <c r="K21" s="16">
        <f>6196.26+89416.95+3633.99+300.17</f>
        <v>99547.37</v>
      </c>
      <c r="L21" s="23">
        <v>44994</v>
      </c>
    </row>
    <row r="22" s="2" customFormat="1" ht="73" customHeight="1" spans="1:12">
      <c r="A22" s="13">
        <v>18</v>
      </c>
      <c r="B22" s="16" t="s">
        <v>66</v>
      </c>
      <c r="C22" s="16" t="s">
        <v>67</v>
      </c>
      <c r="D22" s="16" t="s">
        <v>68</v>
      </c>
      <c r="E22" s="16" t="s">
        <v>68</v>
      </c>
      <c r="F22" s="20">
        <v>45108</v>
      </c>
      <c r="G22" s="16" t="s">
        <v>18</v>
      </c>
      <c r="H22" s="16">
        <v>1</v>
      </c>
      <c r="I22" s="16">
        <f>J22+K22</f>
        <v>144842.43</v>
      </c>
      <c r="J22" s="16">
        <v>117826.21</v>
      </c>
      <c r="K22" s="16">
        <v>27016.22</v>
      </c>
      <c r="L22" s="23">
        <v>5105</v>
      </c>
    </row>
    <row r="23" s="2" customFormat="1" ht="73" customHeight="1" spans="1:12">
      <c r="A23" s="13">
        <v>19</v>
      </c>
      <c r="B23" s="16" t="s">
        <v>66</v>
      </c>
      <c r="C23" s="16" t="s">
        <v>69</v>
      </c>
      <c r="D23" s="16" t="s">
        <v>70</v>
      </c>
      <c r="E23" s="16" t="s">
        <v>70</v>
      </c>
      <c r="F23" s="17">
        <v>45170</v>
      </c>
      <c r="G23" s="16" t="s">
        <v>18</v>
      </c>
      <c r="H23" s="16">
        <v>4</v>
      </c>
      <c r="I23" s="16">
        <f>J23+K23</f>
        <v>39515.08</v>
      </c>
      <c r="J23" s="16">
        <f>10537.9+3570.68</f>
        <v>14108.58</v>
      </c>
      <c r="K23" s="16">
        <f>23144.04+2262.46</f>
        <v>25406.5</v>
      </c>
      <c r="L23" s="23">
        <v>4622</v>
      </c>
    </row>
    <row r="24" s="3" customFormat="1" ht="73" customHeight="1" spans="1:12">
      <c r="A24" s="13">
        <v>20</v>
      </c>
      <c r="B24" s="18" t="s">
        <v>66</v>
      </c>
      <c r="C24" s="18" t="s">
        <v>71</v>
      </c>
      <c r="D24" s="18" t="s">
        <v>72</v>
      </c>
      <c r="E24" s="18" t="s">
        <v>73</v>
      </c>
      <c r="F24" s="20">
        <v>45200</v>
      </c>
      <c r="G24" s="16" t="s">
        <v>18</v>
      </c>
      <c r="H24" s="18">
        <v>4</v>
      </c>
      <c r="I24" s="16">
        <f>J24+K24</f>
        <v>176300.55</v>
      </c>
      <c r="J24" s="24">
        <f>248.72+897.61+5167.33+1134.77+50527.63+3667.62+30482.4+34802.4</f>
        <v>126928.48</v>
      </c>
      <c r="K24" s="18">
        <f>321.25+806.92+3691.87+1808.14+26733.07+1206.9+6969.96+7833.96</f>
        <v>49372.07</v>
      </c>
      <c r="L24" s="23">
        <v>15749</v>
      </c>
    </row>
    <row r="25" s="2" customFormat="1" ht="73" customHeight="1" spans="1:12">
      <c r="A25" s="13">
        <v>21</v>
      </c>
      <c r="B25" s="18" t="s">
        <v>74</v>
      </c>
      <c r="C25" s="18" t="s">
        <v>75</v>
      </c>
      <c r="D25" s="18" t="s">
        <v>76</v>
      </c>
      <c r="E25" s="18" t="s">
        <v>76</v>
      </c>
      <c r="F25" s="20">
        <v>44866</v>
      </c>
      <c r="G25" s="18" t="s">
        <v>18</v>
      </c>
      <c r="H25" s="18">
        <v>5</v>
      </c>
      <c r="I25" s="18">
        <v>189063.57</v>
      </c>
      <c r="J25" s="18">
        <v>140094.34</v>
      </c>
      <c r="K25" s="18">
        <v>48969.23</v>
      </c>
      <c r="L25" s="23">
        <v>13524</v>
      </c>
    </row>
    <row r="26" s="2" customFormat="1" ht="73" customHeight="1" spans="1:12">
      <c r="A26" s="13">
        <v>22</v>
      </c>
      <c r="B26" s="18" t="s">
        <v>74</v>
      </c>
      <c r="C26" s="18" t="s">
        <v>77</v>
      </c>
      <c r="D26" s="18" t="s">
        <v>78</v>
      </c>
      <c r="E26" s="18" t="s">
        <v>79</v>
      </c>
      <c r="F26" s="20">
        <v>44531</v>
      </c>
      <c r="G26" s="18" t="s">
        <v>80</v>
      </c>
      <c r="H26" s="18">
        <v>3</v>
      </c>
      <c r="I26" s="18">
        <v>49239.61</v>
      </c>
      <c r="J26" s="18">
        <v>27871.17</v>
      </c>
      <c r="K26" s="18">
        <v>21368.44</v>
      </c>
      <c r="L26" s="23">
        <v>3410</v>
      </c>
    </row>
    <row r="27" s="2" customFormat="1" ht="73" customHeight="1" spans="1:12">
      <c r="A27" s="13">
        <v>23</v>
      </c>
      <c r="B27" s="18" t="s">
        <v>74</v>
      </c>
      <c r="C27" s="18" t="s">
        <v>81</v>
      </c>
      <c r="D27" s="18" t="s">
        <v>82</v>
      </c>
      <c r="E27" s="18" t="s">
        <v>82</v>
      </c>
      <c r="F27" s="20">
        <v>44896</v>
      </c>
      <c r="G27" s="18" t="s">
        <v>18</v>
      </c>
      <c r="H27" s="18">
        <v>6</v>
      </c>
      <c r="I27" s="18">
        <v>81508.36</v>
      </c>
      <c r="J27" s="18">
        <v>58257.65</v>
      </c>
      <c r="K27" s="18">
        <v>23250.71</v>
      </c>
      <c r="L27" s="23">
        <v>3975</v>
      </c>
    </row>
    <row r="28" s="2" customFormat="1" ht="73" customHeight="1" spans="1:12">
      <c r="A28" s="13">
        <v>24</v>
      </c>
      <c r="B28" s="18" t="s">
        <v>74</v>
      </c>
      <c r="C28" s="18" t="s">
        <v>81</v>
      </c>
      <c r="D28" s="18" t="s">
        <v>83</v>
      </c>
      <c r="E28" s="18" t="s">
        <v>84</v>
      </c>
      <c r="F28" s="20">
        <v>44986</v>
      </c>
      <c r="G28" s="18" t="s">
        <v>18</v>
      </c>
      <c r="H28" s="18">
        <v>3</v>
      </c>
      <c r="I28" s="18">
        <v>31995.54</v>
      </c>
      <c r="J28" s="18">
        <v>9196.3</v>
      </c>
      <c r="K28" s="18">
        <v>22799.24</v>
      </c>
      <c r="L28" s="23">
        <v>3840</v>
      </c>
    </row>
    <row r="29" s="2" customFormat="1" ht="73" customHeight="1" spans="1:12">
      <c r="A29" s="13">
        <v>25</v>
      </c>
      <c r="B29" s="16" t="s">
        <v>85</v>
      </c>
      <c r="C29" s="16" t="s">
        <v>86</v>
      </c>
      <c r="D29" s="16" t="s">
        <v>87</v>
      </c>
      <c r="E29" s="16" t="s">
        <v>88</v>
      </c>
      <c r="F29" s="17">
        <v>45170</v>
      </c>
      <c r="G29" s="16" t="s">
        <v>18</v>
      </c>
      <c r="H29" s="16">
        <v>3</v>
      </c>
      <c r="I29" s="16">
        <f>SUM(J29:K29)</f>
        <v>88231.93</v>
      </c>
      <c r="J29" s="16">
        <f>4818.38+26280.79+4643.77</f>
        <v>35742.94</v>
      </c>
      <c r="K29" s="16">
        <f>16347.95+15588.19+20552.85</f>
        <v>52488.99</v>
      </c>
      <c r="L29" s="23">
        <v>19120</v>
      </c>
    </row>
  </sheetData>
  <mergeCells count="10">
    <mergeCell ref="A1:L1"/>
    <mergeCell ref="I2:K2"/>
    <mergeCell ref="A2:A3"/>
    <mergeCell ref="B2:B3"/>
    <mergeCell ref="C2:C3"/>
    <mergeCell ref="D2:D3"/>
    <mergeCell ref="E2:E3"/>
    <mergeCell ref="F2:F3"/>
    <mergeCell ref="G2:G3"/>
    <mergeCell ref="H2:H3"/>
  </mergeCells>
  <pageMargins left="0.354166666666667" right="0.393055555555556" top="0.751388888888889" bottom="0.472222222222222" header="0.298611111111111" footer="0.298611111111111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平利县2023年度第二批防止因病返贫专项救助名单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有女娟娟</cp:lastModifiedBy>
  <dcterms:created xsi:type="dcterms:W3CDTF">2023-03-02T08:14:00Z</dcterms:created>
  <dcterms:modified xsi:type="dcterms:W3CDTF">2023-11-17T09:26:54Z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D3CFB7E646A24BA99F1FC12BB85443D0_13</vt:lpwstr>
  </property>
</Properties>
</file>